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5" yWindow="825" windowWidth="12600" windowHeight="8385" activeTab="0"/>
  </bookViews>
  <sheets>
    <sheet name="calculatrice" sheetId="1" r:id="rId1"/>
    <sheet name="calculs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<sst xmlns="http://schemas.openxmlformats.org/spreadsheetml/2006/main" count="33" uniqueCount="32">
  <si>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ancien</t>
  </si>
  <si>
    <t>nouveau</t>
  </si>
  <si>
    <t>imposable</t>
  </si>
  <si>
    <t>impôt</t>
  </si>
  <si>
    <t>%</t>
  </si>
  <si>
    <t>écart</t>
  </si>
  <si>
    <t>Valeur d'achat</t>
  </si>
  <si>
    <t>Valeur de revente</t>
  </si>
  <si>
    <t>net après plus values</t>
  </si>
  <si>
    <t>net</t>
  </si>
  <si>
    <t>nette de frais</t>
  </si>
  <si>
    <t>achat le</t>
  </si>
  <si>
    <t xml:space="preserve">soit </t>
  </si>
  <si>
    <t>années de détention</t>
  </si>
  <si>
    <t>impôt anciennes modalités</t>
  </si>
  <si>
    <t>impôt après le 1er février 2012</t>
  </si>
  <si>
    <t>IMPACT DE LA NOUVELLE IMPOSITION DES PLUS-VALUES IMMOBILIERES</t>
  </si>
  <si>
    <t>La calculatrice ci-dessous vous permet d'en mesurer l'impact.</t>
  </si>
  <si>
    <t>la valeur d'achat,</t>
  </si>
  <si>
    <t>la valeur de revente</t>
  </si>
  <si>
    <t>la date d'achat</t>
  </si>
  <si>
    <t>Vous avez 3 données à saisir dans les cases jaunes :</t>
  </si>
  <si>
    <t>Attention, ces nouvelles règles s'appliquent aux biens immobiliers tels que résidences secondaires, investissements locatifs et terrains</t>
  </si>
  <si>
    <t>plus value brute</t>
  </si>
  <si>
    <t>Conversion Franc/Euro</t>
  </si>
  <si>
    <t>Euros</t>
  </si>
  <si>
    <t>Francs</t>
  </si>
  <si>
    <t xml:space="preserve">Calcul réalisé à partir des informations </t>
  </si>
  <si>
    <t>disponibles à ce jour et sous réserve</t>
  </si>
  <si>
    <t>des évolutions à venir</t>
  </si>
  <si>
    <t>9 Allée James Watt
33700 Mérignac</t>
  </si>
  <si>
    <t>Le gouvernement a fait voter de nouvelles règles en matière d'imposition des plus-values immobilières.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</si>
</sst>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.0\ _€_-;\-* #,##0.0\ _€_-;_-* &quot;-&quot;??\ _€_-;_-@_-"/>
    <numFmt numFmtId="166" formatCode="_-* #,##0\ _€_-;\-* #,##0\ _€_-;_-* &quot;-&quot;??\ _€_-;_-@_-"/>
    <numFmt numFmtId="167" formatCode="_-* #,##0.0\ &quot;€&quot;_-;\-* #,##0.0\ &quot;€&quot;_-;_-* &quot;-&quot;??\ &quot;€&quot;_-;_-@_-"/>
    <numFmt numFmtId="168" formatCode="_-* #,##0\ &quot;€&quot;_-;\-* #,##0\ &quot;€&quot;_-;_-* &quot;-&quot;??\ &quot;€&quot;_-;_-@_-"/>
    <numFmt numFmtId="169" formatCode="[$-40C]dddd\ d\ mmmm\ yyyy"/>
    <numFmt numFmtId="170" formatCode="[$-40C]d\-mmm\-yy;@"/>
    <numFmt numFmtId="171" formatCode="[$-40C]d\ mmmm\ yyyy;@"/>
    <numFmt numFmtId="172" formatCode="#,##0.00\ _F"/>
    <numFmt numFmtId="173" formatCode="#,##0.00,&quot;F&quot;"/>
    <numFmt numFmtId="174" formatCode="#,##0.00&quot;F&quot;"/>
    <numFmt numFmtId="175" formatCode="#,##0.00&quot; F&quot;"/>
    <numFmt numFmtId="176" formatCode="#,##0.000&quot; F&quot;"/>
    <numFmt numFmtId="177" formatCode="#,##0.0&quot; F&quot;"/>
    <numFmt numFmtId="178" formatCode="#,##0&quot; F&quot;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3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66" fontId="0" fillId="0" borderId="0" xfId="16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0" fillId="0" borderId="2" xfId="20" applyNumberFormat="1" applyBorder="1" applyAlignment="1">
      <alignment/>
    </xf>
    <xf numFmtId="164" fontId="0" fillId="0" borderId="3" xfId="20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6" fontId="0" fillId="0" borderId="2" xfId="16" applyNumberFormat="1" applyBorder="1" applyAlignment="1">
      <alignment/>
    </xf>
    <xf numFmtId="0" fontId="0" fillId="0" borderId="3" xfId="0" applyBorder="1" applyAlignment="1">
      <alignment/>
    </xf>
    <xf numFmtId="166" fontId="0" fillId="0" borderId="0" xfId="16" applyNumberFormat="1" applyBorder="1" applyAlignment="1">
      <alignment/>
    </xf>
    <xf numFmtId="9" fontId="0" fillId="0" borderId="4" xfId="20" applyBorder="1" applyAlignment="1">
      <alignment/>
    </xf>
    <xf numFmtId="166" fontId="2" fillId="0" borderId="0" xfId="16" applyNumberFormat="1" applyFont="1" applyBorder="1" applyAlignment="1">
      <alignment/>
    </xf>
    <xf numFmtId="9" fontId="2" fillId="0" borderId="4" xfId="20" applyFont="1" applyBorder="1" applyAlignment="1">
      <alignment/>
    </xf>
    <xf numFmtId="166" fontId="0" fillId="0" borderId="7" xfId="16" applyNumberFormat="1" applyBorder="1" applyAlignment="1">
      <alignment/>
    </xf>
    <xf numFmtId="168" fontId="0" fillId="0" borderId="5" xfId="18" applyNumberFormat="1" applyBorder="1" applyAlignment="1">
      <alignment/>
    </xf>
    <xf numFmtId="168" fontId="0" fillId="0" borderId="5" xfId="15" applyNumberFormat="1" applyBorder="1" applyAlignment="1">
      <alignment/>
    </xf>
    <xf numFmtId="0" fontId="3" fillId="0" borderId="0" xfId="0" applyFont="1" applyAlignment="1">
      <alignment/>
    </xf>
    <xf numFmtId="168" fontId="4" fillId="0" borderId="0" xfId="15" applyNumberFormat="1" applyFont="1" applyAlignment="1">
      <alignment/>
    </xf>
    <xf numFmtId="171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8" fontId="4" fillId="2" borderId="0" xfId="15" applyNumberFormat="1" applyFont="1" applyFill="1" applyAlignment="1">
      <alignment/>
    </xf>
    <xf numFmtId="0" fontId="5" fillId="0" borderId="0" xfId="0" applyFont="1" applyAlignment="1">
      <alignment horizontal="center"/>
    </xf>
    <xf numFmtId="168" fontId="7" fillId="3" borderId="0" xfId="15" applyNumberFormat="1" applyFont="1" applyFill="1" applyAlignment="1">
      <alignment/>
    </xf>
    <xf numFmtId="168" fontId="8" fillId="4" borderId="0" xfId="15" applyNumberFormat="1" applyFont="1" applyFill="1" applyAlignment="1">
      <alignment/>
    </xf>
    <xf numFmtId="14" fontId="3" fillId="2" borderId="0" xfId="0" applyNumberFormat="1" applyFont="1" applyFill="1" applyAlignment="1">
      <alignment horizontal="center"/>
    </xf>
    <xf numFmtId="168" fontId="3" fillId="3" borderId="0" xfId="15" applyNumberFormat="1" applyFont="1" applyFill="1" applyAlignment="1">
      <alignment/>
    </xf>
    <xf numFmtId="168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/>
    </xf>
    <xf numFmtId="178" fontId="3" fillId="2" borderId="0" xfId="15" applyNumberFormat="1" applyFont="1" applyFill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</xdr:colOff>
      <xdr:row>1</xdr:row>
      <xdr:rowOff>19050</xdr:rowOff>
    </xdr:from>
    <xdr:to>
      <xdr:col>9</xdr:col>
      <xdr:colOff>57150</xdr:colOff>
      <xdr:row>3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209550"/>
          <a:ext cx="1885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5"/>
  <sheetViews>
    <sheetView showGridLines="0" showRowColHeaders="0" showZeros="0" tabSelected="1" zoomScale="107" zoomScaleNormal="107" workbookViewId="0" topLeftCell="A1">
      <selection activeCell="I10" sqref="I10"/>
    </sheetView>
  </sheetViews>
  <sheetFormatPr defaultColWidth="11.421875" defaultRowHeight="12.75"/>
  <cols>
    <col min="1" max="1" width="4.00390625" style="22" customWidth="1"/>
    <col min="2" max="2" width="33.57421875" style="22" customWidth="1"/>
    <col min="3" max="3" width="15.421875" style="22" bestFit="1" customWidth="1"/>
    <col min="4" max="4" width="19.140625" style="22" customWidth="1"/>
    <col min="5" max="5" width="12.140625" style="22" bestFit="1" customWidth="1"/>
    <col min="6" max="8" width="11.421875" style="22" customWidth="1"/>
    <col min="9" max="9" width="17.140625" style="22" customWidth="1"/>
    <col min="10" max="16384" width="11.421875" style="22" customWidth="1"/>
  </cols>
  <sheetData>
    <row r="2" spans="2:7" ht="15">
      <c r="B2" s="47" t="s">
        <v>16</v>
      </c>
      <c r="C2" s="47"/>
      <c r="D2" s="47"/>
      <c r="E2" s="47"/>
      <c r="F2" s="47"/>
      <c r="G2" s="47"/>
    </row>
    <row r="3" ht="8.25" customHeight="1"/>
    <row r="4" spans="2:7" ht="29.25" customHeight="1">
      <c r="B4" s="48" t="s">
        <v>31</v>
      </c>
      <c r="C4" s="48"/>
      <c r="D4" s="48"/>
      <c r="E4" s="48"/>
      <c r="F4" s="48"/>
      <c r="G4" s="48"/>
    </row>
    <row r="5" ht="6" customHeight="1"/>
    <row r="6" spans="2:9" ht="30.75" customHeight="1">
      <c r="B6" s="48" t="s">
        <v>22</v>
      </c>
      <c r="C6" s="48"/>
      <c r="D6" s="48"/>
      <c r="E6" s="48"/>
      <c r="F6" s="48"/>
      <c r="G6" s="48"/>
      <c r="H6" s="45" t="s">
        <v>30</v>
      </c>
      <c r="I6" s="45"/>
    </row>
    <row r="7" spans="2:7" ht="15">
      <c r="B7" s="48" t="s">
        <v>17</v>
      </c>
      <c r="C7" s="48"/>
      <c r="D7" s="48"/>
      <c r="E7" s="48"/>
      <c r="F7" s="48"/>
      <c r="G7" s="48"/>
    </row>
    <row r="8" ht="10.5" customHeight="1"/>
    <row r="9" spans="2:8" ht="15">
      <c r="B9" s="49" t="s">
        <v>21</v>
      </c>
      <c r="C9" s="49"/>
      <c r="D9" s="49"/>
      <c r="E9" s="46" t="s">
        <v>18</v>
      </c>
      <c r="F9" s="46"/>
      <c r="H9" s="22" t="s">
        <v>24</v>
      </c>
    </row>
    <row r="10" spans="5:9" ht="15">
      <c r="E10" s="46" t="s">
        <v>19</v>
      </c>
      <c r="F10" s="46"/>
      <c r="H10" s="22" t="s">
        <v>26</v>
      </c>
      <c r="I10" s="50">
        <v>110000</v>
      </c>
    </row>
    <row r="11" spans="5:9" ht="15">
      <c r="E11" s="46" t="s">
        <v>20</v>
      </c>
      <c r="F11" s="46"/>
      <c r="H11" s="22" t="s">
        <v>25</v>
      </c>
      <c r="I11" s="32">
        <f>I10/6.55957</f>
        <v>16769.391896115143</v>
      </c>
    </row>
    <row r="13" spans="2:3" ht="18">
      <c r="B13" s="25" t="s">
        <v>6</v>
      </c>
      <c r="C13" s="26">
        <v>110000</v>
      </c>
    </row>
    <row r="14" spans="2:3" ht="6.75" customHeight="1" thickBot="1">
      <c r="B14" s="25"/>
      <c r="C14" s="23"/>
    </row>
    <row r="15" spans="2:9" ht="18">
      <c r="B15" s="25" t="s">
        <v>7</v>
      </c>
      <c r="C15" s="26">
        <v>200000</v>
      </c>
      <c r="D15" s="22" t="s">
        <v>10</v>
      </c>
      <c r="F15" s="33" t="s">
        <v>27</v>
      </c>
      <c r="G15" s="34"/>
      <c r="H15" s="34"/>
      <c r="I15" s="35"/>
    </row>
    <row r="16" spans="2:9" ht="6.75" customHeight="1">
      <c r="B16" s="25"/>
      <c r="C16" s="23"/>
      <c r="F16" s="36"/>
      <c r="G16" s="37"/>
      <c r="H16" s="37"/>
      <c r="I16" s="38"/>
    </row>
    <row r="17" spans="2:9" ht="15">
      <c r="B17" s="25" t="s">
        <v>11</v>
      </c>
      <c r="C17" s="30">
        <v>36069</v>
      </c>
      <c r="D17" s="24">
        <f>C17</f>
        <v>36069</v>
      </c>
      <c r="F17" s="36" t="s">
        <v>28</v>
      </c>
      <c r="G17" s="37"/>
      <c r="H17" s="37"/>
      <c r="I17" s="38"/>
    </row>
    <row r="18" spans="2:9" ht="15.75">
      <c r="B18" s="25" t="s">
        <v>12</v>
      </c>
      <c r="C18" s="27">
        <f ca="1">INT((TODAY()-C17)/365)</f>
        <v>12</v>
      </c>
      <c r="D18" s="22" t="s">
        <v>13</v>
      </c>
      <c r="F18" s="41" t="s">
        <v>29</v>
      </c>
      <c r="G18" s="42"/>
      <c r="H18" s="37"/>
      <c r="I18" s="38"/>
    </row>
    <row r="19" spans="2:9" ht="6.75" customHeight="1" thickBot="1">
      <c r="B19" s="25"/>
      <c r="C19" s="23"/>
      <c r="F19" s="43"/>
      <c r="G19" s="44"/>
      <c r="H19" s="39"/>
      <c r="I19" s="40"/>
    </row>
    <row r="20" spans="2:3" ht="18">
      <c r="B20" s="25" t="s">
        <v>23</v>
      </c>
      <c r="C20" s="28">
        <f>C15-C13</f>
        <v>90000</v>
      </c>
    </row>
    <row r="21" spans="2:3" ht="15.75">
      <c r="B21" s="25"/>
      <c r="C21" s="27"/>
    </row>
    <row r="23" spans="2:3" ht="15">
      <c r="B23" s="22" t="s">
        <v>14</v>
      </c>
      <c r="C23" s="31">
        <f>VLOOKUP(C18,calculs!$A$6:$K$36,4,FALSE)</f>
        <v>7357.999999999999</v>
      </c>
    </row>
    <row r="24" spans="2:3" ht="6.75" customHeight="1">
      <c r="B24" s="25"/>
      <c r="C24" s="23"/>
    </row>
    <row r="25" spans="2:3" ht="16.5">
      <c r="B25" s="22" t="s">
        <v>15</v>
      </c>
      <c r="C25" s="29">
        <f>VLOOKUP(C18,calculs!$A$6:$K$36,9,FALSE)</f>
        <v>25155</v>
      </c>
    </row>
  </sheetData>
  <sheetProtection/>
  <protectedRanges>
    <protectedRange sqref="I10" name="calculfranceuro"/>
    <protectedRange sqref="C13 C15 C17 I10" name="donnees"/>
  </protectedRanges>
  <mergeCells count="10">
    <mergeCell ref="B9:D9"/>
    <mergeCell ref="E9:F9"/>
    <mergeCell ref="B2:G2"/>
    <mergeCell ref="B4:G4"/>
    <mergeCell ref="B7:G7"/>
    <mergeCell ref="B6:G6"/>
    <mergeCell ref="F18:G19"/>
    <mergeCell ref="H6:I6"/>
    <mergeCell ref="E10:F10"/>
    <mergeCell ref="E11:F1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36"/>
  <sheetViews>
    <sheetView workbookViewId="0" topLeftCell="A1">
      <selection activeCell="A2" sqref="A2"/>
    </sheetView>
  </sheetViews>
  <sheetFormatPr defaultColWidth="11.421875" defaultRowHeight="12.75"/>
  <cols>
    <col min="1" max="1" width="4.8515625" style="0" customWidth="1"/>
    <col min="2" max="2" width="9.140625" style="0" bestFit="1" customWidth="1"/>
    <col min="3" max="3" width="9.421875" style="0" bestFit="1" customWidth="1"/>
    <col min="4" max="4" width="6.28125" style="0" bestFit="1" customWidth="1"/>
    <col min="5" max="5" width="12.57421875" style="0" customWidth="1"/>
    <col min="6" max="6" width="7.7109375" style="0" bestFit="1" customWidth="1"/>
    <col min="7" max="7" width="7.7109375" style="0" customWidth="1"/>
    <col min="8" max="8" width="7.00390625" style="0" bestFit="1" customWidth="1"/>
    <col min="10" max="10" width="11.8515625" style="1" bestFit="1" customWidth="1"/>
    <col min="11" max="11" width="12.8515625" style="0" bestFit="1" customWidth="1"/>
  </cols>
  <sheetData>
    <row r="3" ht="13.5" thickBot="1"/>
    <row r="4" spans="1:11" ht="12.75">
      <c r="A4" s="2"/>
      <c r="B4" s="3"/>
      <c r="C4" s="3"/>
      <c r="D4" s="4">
        <v>0.283</v>
      </c>
      <c r="E4" s="5"/>
      <c r="F4" s="2">
        <f>SUM(F6:F35)</f>
        <v>0.9999999999999997</v>
      </c>
      <c r="G4" s="3"/>
      <c r="H4" s="3"/>
      <c r="I4" s="4">
        <v>0.325</v>
      </c>
      <c r="J4" s="13"/>
      <c r="K4" s="14"/>
    </row>
    <row r="5" spans="1:11" ht="12.75">
      <c r="A5" s="6"/>
      <c r="B5" s="7" t="s">
        <v>0</v>
      </c>
      <c r="C5" s="7" t="s">
        <v>2</v>
      </c>
      <c r="D5" s="7" t="s">
        <v>3</v>
      </c>
      <c r="E5" s="8" t="s">
        <v>9</v>
      </c>
      <c r="F5" s="6" t="s">
        <v>1</v>
      </c>
      <c r="G5" s="7" t="s">
        <v>4</v>
      </c>
      <c r="H5" s="7"/>
      <c r="I5" s="7" t="s">
        <v>3</v>
      </c>
      <c r="J5" s="15" t="s">
        <v>5</v>
      </c>
      <c r="K5" s="8" t="s">
        <v>8</v>
      </c>
    </row>
    <row r="6" spans="1:11" ht="12.75">
      <c r="A6" s="6">
        <v>1</v>
      </c>
      <c r="B6" s="7">
        <v>0</v>
      </c>
      <c r="C6" s="7">
        <f>calculatrice!$C$20</f>
        <v>90000</v>
      </c>
      <c r="D6" s="7">
        <f aca="true" t="shared" si="0" ref="D6:D19">(C6-1000)*$D$4</f>
        <v>25186.999999999996</v>
      </c>
      <c r="E6" s="20">
        <f>calculatrice!$C$15-D6</f>
        <v>174813</v>
      </c>
      <c r="F6" s="6">
        <v>0</v>
      </c>
      <c r="G6" s="7"/>
      <c r="H6" s="7">
        <f>calculatrice!$C$20</f>
        <v>90000</v>
      </c>
      <c r="I6" s="7">
        <f>H6*$I$4</f>
        <v>29250</v>
      </c>
      <c r="J6" s="15"/>
      <c r="K6" s="21">
        <f>calculatrice!$C$15-I6</f>
        <v>170750</v>
      </c>
    </row>
    <row r="7" spans="1:11" ht="12.75">
      <c r="A7" s="6">
        <v>2</v>
      </c>
      <c r="B7" s="7">
        <v>0</v>
      </c>
      <c r="C7" s="7">
        <f>calculatrice!$C$20-SUM($B$6:B7)</f>
        <v>90000</v>
      </c>
      <c r="D7" s="7">
        <f t="shared" si="0"/>
        <v>25186.999999999996</v>
      </c>
      <c r="E7" s="20">
        <f>calculatrice!$C$15-D7</f>
        <v>174813</v>
      </c>
      <c r="F7" s="6">
        <v>0</v>
      </c>
      <c r="G7" s="7"/>
      <c r="H7" s="7">
        <f>calculatrice!$C$20</f>
        <v>90000</v>
      </c>
      <c r="I7" s="7">
        <f aca="true" t="shared" si="1" ref="I7:I35">H7*$I$4</f>
        <v>29250</v>
      </c>
      <c r="J7" s="15"/>
      <c r="K7" s="21">
        <f>calculatrice!$C$15-I7</f>
        <v>170750</v>
      </c>
    </row>
    <row r="8" spans="1:11" ht="12.75">
      <c r="A8" s="6">
        <v>3</v>
      </c>
      <c r="B8" s="7">
        <v>0</v>
      </c>
      <c r="C8" s="7">
        <f>calculatrice!$C$20-SUM($B$6:B8)</f>
        <v>90000</v>
      </c>
      <c r="D8" s="7">
        <f t="shared" si="0"/>
        <v>25186.999999999996</v>
      </c>
      <c r="E8" s="20">
        <f>calculatrice!$C$15-D8</f>
        <v>174813</v>
      </c>
      <c r="F8" s="6">
        <v>0</v>
      </c>
      <c r="G8" s="7"/>
      <c r="H8" s="7">
        <f>calculatrice!$C$20</f>
        <v>90000</v>
      </c>
      <c r="I8" s="7">
        <f t="shared" si="1"/>
        <v>29250</v>
      </c>
      <c r="J8" s="15"/>
      <c r="K8" s="21">
        <f>calculatrice!$C$15-I8</f>
        <v>170750</v>
      </c>
    </row>
    <row r="9" spans="1:11" ht="12.75">
      <c r="A9" s="6">
        <v>4</v>
      </c>
      <c r="B9" s="7">
        <v>0</v>
      </c>
      <c r="C9" s="7">
        <f>calculatrice!$C$20-SUM($B$6:B9)</f>
        <v>90000</v>
      </c>
      <c r="D9" s="7">
        <f t="shared" si="0"/>
        <v>25186.999999999996</v>
      </c>
      <c r="E9" s="20">
        <f>calculatrice!$C$15-D9</f>
        <v>174813</v>
      </c>
      <c r="F9" s="6">
        <v>0</v>
      </c>
      <c r="G9" s="7"/>
      <c r="H9" s="7">
        <f>calculatrice!$C$20</f>
        <v>90000</v>
      </c>
      <c r="I9" s="7">
        <f t="shared" si="1"/>
        <v>29250</v>
      </c>
      <c r="J9" s="15"/>
      <c r="K9" s="21">
        <f>calculatrice!$C$15-I9</f>
        <v>170750</v>
      </c>
    </row>
    <row r="10" spans="1:11" ht="12.75">
      <c r="A10" s="6">
        <v>5</v>
      </c>
      <c r="B10" s="7">
        <v>0</v>
      </c>
      <c r="C10" s="7">
        <f>calculatrice!$C$20-SUM($B$6:B10)</f>
        <v>90000</v>
      </c>
      <c r="D10" s="7">
        <f t="shared" si="0"/>
        <v>25186.999999999996</v>
      </c>
      <c r="E10" s="20">
        <f>calculatrice!$C$15-D10</f>
        <v>174813</v>
      </c>
      <c r="F10" s="6">
        <v>0</v>
      </c>
      <c r="G10" s="7"/>
      <c r="H10" s="7">
        <f>calculatrice!$C$20</f>
        <v>90000</v>
      </c>
      <c r="I10" s="7">
        <f t="shared" si="1"/>
        <v>29250</v>
      </c>
      <c r="J10" s="15"/>
      <c r="K10" s="21">
        <f>calculatrice!$C$15-I10</f>
        <v>170750</v>
      </c>
    </row>
    <row r="11" spans="1:11" ht="12.75">
      <c r="A11" s="6">
        <v>6</v>
      </c>
      <c r="B11" s="7">
        <f>calculatrice!$C$20*0.1</f>
        <v>9000</v>
      </c>
      <c r="C11" s="7">
        <f>calculatrice!$C$20-SUM($B$6:B11)</f>
        <v>81000</v>
      </c>
      <c r="D11" s="7">
        <f t="shared" si="0"/>
        <v>22639.999999999996</v>
      </c>
      <c r="E11" s="20">
        <f>calculatrice!$C$15-D11</f>
        <v>177360</v>
      </c>
      <c r="F11" s="16">
        <v>0.02</v>
      </c>
      <c r="G11" s="7">
        <f>F11*calculatrice!$C$20</f>
        <v>1800</v>
      </c>
      <c r="H11" s="7">
        <f>calculatrice!$C$20-SUM($G$6:G11)</f>
        <v>88200</v>
      </c>
      <c r="I11" s="7">
        <f t="shared" si="1"/>
        <v>28665</v>
      </c>
      <c r="J11" s="17">
        <f>D11-I11</f>
        <v>-6025.000000000004</v>
      </c>
      <c r="K11" s="21">
        <f>calculatrice!$C$15-I11</f>
        <v>171335</v>
      </c>
    </row>
    <row r="12" spans="1:11" ht="12.75">
      <c r="A12" s="6">
        <v>7</v>
      </c>
      <c r="B12" s="7">
        <f>calculatrice!$C$20*0.1</f>
        <v>9000</v>
      </c>
      <c r="C12" s="7">
        <f>calculatrice!$C$20-SUM($B$6:B12)</f>
        <v>72000</v>
      </c>
      <c r="D12" s="7">
        <f t="shared" si="0"/>
        <v>20092.999999999996</v>
      </c>
      <c r="E12" s="20">
        <f>calculatrice!$C$15-D12</f>
        <v>179907</v>
      </c>
      <c r="F12" s="16">
        <v>0.02</v>
      </c>
      <c r="G12" s="7">
        <f>F12*calculatrice!$C$20</f>
        <v>1800</v>
      </c>
      <c r="H12" s="7">
        <f>calculatrice!$C$20-SUM($G$6:G12)</f>
        <v>86400</v>
      </c>
      <c r="I12" s="7">
        <f t="shared" si="1"/>
        <v>28080</v>
      </c>
      <c r="J12" s="17">
        <f>D12-I12</f>
        <v>-7987.000000000004</v>
      </c>
      <c r="K12" s="21">
        <f>calculatrice!$C$15-I12</f>
        <v>171920</v>
      </c>
    </row>
    <row r="13" spans="1:11" ht="12.75">
      <c r="A13" s="6">
        <v>8</v>
      </c>
      <c r="B13" s="9">
        <f>calculatrice!$C$20*0.1</f>
        <v>9000</v>
      </c>
      <c r="C13" s="9">
        <f>calculatrice!$C$20-SUM($B$6:B13)</f>
        <v>63000</v>
      </c>
      <c r="D13" s="9">
        <f t="shared" si="0"/>
        <v>17546</v>
      </c>
      <c r="E13" s="20">
        <f>calculatrice!$C$15-D13</f>
        <v>182454</v>
      </c>
      <c r="F13" s="18">
        <v>0.02</v>
      </c>
      <c r="G13" s="9">
        <f>F13*calculatrice!$C$20</f>
        <v>1800</v>
      </c>
      <c r="H13" s="9">
        <f>calculatrice!$C$20-SUM($G$6:G13)</f>
        <v>84600</v>
      </c>
      <c r="I13" s="9">
        <f t="shared" si="1"/>
        <v>27495</v>
      </c>
      <c r="J13" s="17">
        <f>D13-I13</f>
        <v>-9949</v>
      </c>
      <c r="K13" s="21">
        <f>calculatrice!$C$15-I13</f>
        <v>172505</v>
      </c>
    </row>
    <row r="14" spans="1:11" ht="12.75">
      <c r="A14" s="6">
        <v>9</v>
      </c>
      <c r="B14" s="7">
        <f>calculatrice!$C$20*0.1</f>
        <v>9000</v>
      </c>
      <c r="C14" s="7">
        <f>calculatrice!$C$20-SUM($B$6:B14)</f>
        <v>54000</v>
      </c>
      <c r="D14" s="7">
        <f t="shared" si="0"/>
        <v>14998.999999999998</v>
      </c>
      <c r="E14" s="20">
        <f>calculatrice!$C$15-D14</f>
        <v>185001</v>
      </c>
      <c r="F14" s="16">
        <v>0.02</v>
      </c>
      <c r="G14" s="7">
        <f>F14*calculatrice!$C$20</f>
        <v>1800</v>
      </c>
      <c r="H14" s="7">
        <f>calculatrice!$C$20-SUM($G$6:G14)</f>
        <v>82800</v>
      </c>
      <c r="I14" s="7">
        <f t="shared" si="1"/>
        <v>26910</v>
      </c>
      <c r="J14" s="17">
        <f aca="true" t="shared" si="2" ref="J14:J35">D14-I14</f>
        <v>-11911.000000000002</v>
      </c>
      <c r="K14" s="21">
        <f>calculatrice!$C$15-I14</f>
        <v>173090</v>
      </c>
    </row>
    <row r="15" spans="1:11" ht="12.75">
      <c r="A15" s="6">
        <v>10</v>
      </c>
      <c r="B15" s="7">
        <f>calculatrice!$C$20*0.1</f>
        <v>9000</v>
      </c>
      <c r="C15" s="7">
        <f>calculatrice!$C$20-SUM($B$6:B15)</f>
        <v>45000</v>
      </c>
      <c r="D15" s="7">
        <f t="shared" si="0"/>
        <v>12451.999999999998</v>
      </c>
      <c r="E15" s="20">
        <f>calculatrice!$C$15-D15</f>
        <v>187548</v>
      </c>
      <c r="F15" s="16">
        <v>0.02</v>
      </c>
      <c r="G15" s="7">
        <f>F15*calculatrice!$C$20</f>
        <v>1800</v>
      </c>
      <c r="H15" s="7">
        <f>calculatrice!$C$20-SUM($G$6:G15)</f>
        <v>81000</v>
      </c>
      <c r="I15" s="7">
        <f t="shared" si="1"/>
        <v>26325</v>
      </c>
      <c r="J15" s="17">
        <f t="shared" si="2"/>
        <v>-13873.000000000002</v>
      </c>
      <c r="K15" s="21">
        <f>calculatrice!$C$15-I15</f>
        <v>173675</v>
      </c>
    </row>
    <row r="16" spans="1:11" ht="12.75">
      <c r="A16" s="6">
        <v>11</v>
      </c>
      <c r="B16" s="7">
        <f>calculatrice!$C$20*0.1</f>
        <v>9000</v>
      </c>
      <c r="C16" s="7">
        <f>calculatrice!$C$20-SUM($B$6:B16)</f>
        <v>36000</v>
      </c>
      <c r="D16" s="7">
        <f t="shared" si="0"/>
        <v>9904.999999999998</v>
      </c>
      <c r="E16" s="20">
        <f>calculatrice!$C$15-D16</f>
        <v>190095</v>
      </c>
      <c r="F16" s="16">
        <v>0.02</v>
      </c>
      <c r="G16" s="7">
        <f>F16*calculatrice!$C$20</f>
        <v>1800</v>
      </c>
      <c r="H16" s="7">
        <f>calculatrice!$C$20-SUM($G$6:G16)</f>
        <v>79200</v>
      </c>
      <c r="I16" s="7">
        <f t="shared" si="1"/>
        <v>25740</v>
      </c>
      <c r="J16" s="17">
        <f t="shared" si="2"/>
        <v>-15835.000000000002</v>
      </c>
      <c r="K16" s="21">
        <f>calculatrice!$C$15-I16</f>
        <v>174260</v>
      </c>
    </row>
    <row r="17" spans="1:11" ht="12.75">
      <c r="A17" s="6">
        <v>12</v>
      </c>
      <c r="B17" s="7">
        <f>calculatrice!$C$20*0.1</f>
        <v>9000</v>
      </c>
      <c r="C17" s="7">
        <f>calculatrice!$C$20-SUM($B$6:B17)</f>
        <v>27000</v>
      </c>
      <c r="D17" s="7">
        <f t="shared" si="0"/>
        <v>7357.999999999999</v>
      </c>
      <c r="E17" s="20">
        <f>calculatrice!$C$15-D17</f>
        <v>192642</v>
      </c>
      <c r="F17" s="16">
        <v>0.02</v>
      </c>
      <c r="G17" s="7">
        <f>F17*calculatrice!$C$20</f>
        <v>1800</v>
      </c>
      <c r="H17" s="7">
        <f>calculatrice!$C$20-SUM($G$6:G17)</f>
        <v>77400</v>
      </c>
      <c r="I17" s="7">
        <f t="shared" si="1"/>
        <v>25155</v>
      </c>
      <c r="J17" s="17">
        <f t="shared" si="2"/>
        <v>-17797</v>
      </c>
      <c r="K17" s="21">
        <f>calculatrice!$C$15-I17</f>
        <v>174845</v>
      </c>
    </row>
    <row r="18" spans="1:11" ht="12.75">
      <c r="A18" s="6">
        <v>13</v>
      </c>
      <c r="B18" s="7">
        <f>calculatrice!$C$20*0.1</f>
        <v>9000</v>
      </c>
      <c r="C18" s="7">
        <f>calculatrice!$C$20-SUM($B$6:B18)</f>
        <v>18000</v>
      </c>
      <c r="D18" s="7">
        <f t="shared" si="0"/>
        <v>4811</v>
      </c>
      <c r="E18" s="20">
        <f>calculatrice!$C$15-D18</f>
        <v>195189</v>
      </c>
      <c r="F18" s="16">
        <v>0.02</v>
      </c>
      <c r="G18" s="7">
        <f>F18*calculatrice!$C$20</f>
        <v>1800</v>
      </c>
      <c r="H18" s="7">
        <f>calculatrice!$C$20-SUM($G$6:G18)</f>
        <v>75600</v>
      </c>
      <c r="I18" s="7">
        <f t="shared" si="1"/>
        <v>24570</v>
      </c>
      <c r="J18" s="17">
        <f t="shared" si="2"/>
        <v>-19759</v>
      </c>
      <c r="K18" s="21">
        <f>calculatrice!$C$15-I18</f>
        <v>175430</v>
      </c>
    </row>
    <row r="19" spans="1:11" ht="12.75">
      <c r="A19" s="6">
        <v>14</v>
      </c>
      <c r="B19" s="7">
        <f>calculatrice!$C$20*0.1</f>
        <v>9000</v>
      </c>
      <c r="C19" s="7">
        <f>calculatrice!$C$20-SUM($B$6:B19)</f>
        <v>9000</v>
      </c>
      <c r="D19" s="7">
        <f t="shared" si="0"/>
        <v>2264</v>
      </c>
      <c r="E19" s="20">
        <f>calculatrice!$C$15-D19</f>
        <v>197736</v>
      </c>
      <c r="F19" s="16">
        <v>0.02</v>
      </c>
      <c r="G19" s="7">
        <f>F19*calculatrice!$C$20</f>
        <v>1800</v>
      </c>
      <c r="H19" s="7">
        <f>calculatrice!$C$20-SUM($G$6:G19)</f>
        <v>73800</v>
      </c>
      <c r="I19" s="7">
        <f t="shared" si="1"/>
        <v>23985</v>
      </c>
      <c r="J19" s="17">
        <f t="shared" si="2"/>
        <v>-21721</v>
      </c>
      <c r="K19" s="21">
        <f>calculatrice!$C$15-I19</f>
        <v>176015</v>
      </c>
    </row>
    <row r="20" spans="1:11" ht="12.75">
      <c r="A20" s="6">
        <v>15</v>
      </c>
      <c r="B20" s="7">
        <f>calculatrice!$C$20*0.1</f>
        <v>9000</v>
      </c>
      <c r="C20" s="7">
        <f>calculatrice!$C$20-SUM($B$6:B20)</f>
        <v>0</v>
      </c>
      <c r="D20" s="7"/>
      <c r="E20" s="20">
        <f>calculatrice!$C$15-D20</f>
        <v>200000</v>
      </c>
      <c r="F20" s="16">
        <v>0.02</v>
      </c>
      <c r="G20" s="7">
        <f>F20*calculatrice!$C$20</f>
        <v>1800</v>
      </c>
      <c r="H20" s="7">
        <f>calculatrice!$C$20-SUM($G$6:G20)</f>
        <v>72000</v>
      </c>
      <c r="I20" s="7">
        <f t="shared" si="1"/>
        <v>23400</v>
      </c>
      <c r="J20" s="17">
        <f t="shared" si="2"/>
        <v>-23400</v>
      </c>
      <c r="K20" s="21">
        <f>calculatrice!$C$15-I20</f>
        <v>176600</v>
      </c>
    </row>
    <row r="21" spans="1:11" ht="12.75">
      <c r="A21" s="6">
        <v>16</v>
      </c>
      <c r="B21" s="7"/>
      <c r="C21" s="7">
        <f>calculatrice!$C$20-SUM($B$6:B21)</f>
        <v>0</v>
      </c>
      <c r="D21" s="7"/>
      <c r="E21" s="20">
        <f>calculatrice!$C$15-D21</f>
        <v>200000</v>
      </c>
      <c r="F21" s="16">
        <v>0.02</v>
      </c>
      <c r="G21" s="7">
        <f>F21*calculatrice!$C$20</f>
        <v>1800</v>
      </c>
      <c r="H21" s="7">
        <f>calculatrice!$C$20-SUM($G$6:G21)</f>
        <v>70200</v>
      </c>
      <c r="I21" s="7">
        <f t="shared" si="1"/>
        <v>22815</v>
      </c>
      <c r="J21" s="17">
        <f t="shared" si="2"/>
        <v>-22815</v>
      </c>
      <c r="K21" s="21">
        <f>calculatrice!$C$15-I21</f>
        <v>177185</v>
      </c>
    </row>
    <row r="22" spans="1:11" ht="12.75">
      <c r="A22" s="6">
        <v>17</v>
      </c>
      <c r="B22" s="7"/>
      <c r="C22" s="7">
        <f>calculatrice!$C$20-SUM($B$6:B22)</f>
        <v>0</v>
      </c>
      <c r="D22" s="7"/>
      <c r="E22" s="20">
        <f>calculatrice!$C$15-D22</f>
        <v>200000</v>
      </c>
      <c r="F22" s="16">
        <v>0.02</v>
      </c>
      <c r="G22" s="7">
        <f>F22*calculatrice!$C$20</f>
        <v>1800</v>
      </c>
      <c r="H22" s="7">
        <f>calculatrice!$C$20-SUM($G$6:G22)</f>
        <v>68400</v>
      </c>
      <c r="I22" s="7">
        <f t="shared" si="1"/>
        <v>22230</v>
      </c>
      <c r="J22" s="17">
        <f t="shared" si="2"/>
        <v>-22230</v>
      </c>
      <c r="K22" s="21">
        <f>calculatrice!$C$15-I22</f>
        <v>177770</v>
      </c>
    </row>
    <row r="23" spans="1:11" ht="12.75">
      <c r="A23" s="6">
        <v>18</v>
      </c>
      <c r="B23" s="7"/>
      <c r="C23" s="7">
        <f>calculatrice!$C$20-SUM($B$6:B23)</f>
        <v>0</v>
      </c>
      <c r="D23" s="7"/>
      <c r="E23" s="20">
        <f>calculatrice!$C$15-D23</f>
        <v>200000</v>
      </c>
      <c r="F23" s="16">
        <v>0.04</v>
      </c>
      <c r="G23" s="7">
        <f>F23*calculatrice!$C$20</f>
        <v>3600</v>
      </c>
      <c r="H23" s="7">
        <f>calculatrice!$C$20-SUM($G$6:G23)</f>
        <v>64800</v>
      </c>
      <c r="I23" s="7">
        <f t="shared" si="1"/>
        <v>21060</v>
      </c>
      <c r="J23" s="17">
        <f t="shared" si="2"/>
        <v>-21060</v>
      </c>
      <c r="K23" s="21">
        <f>calculatrice!$C$15-I23</f>
        <v>178940</v>
      </c>
    </row>
    <row r="24" spans="1:11" ht="12.75">
      <c r="A24" s="6">
        <v>19</v>
      </c>
      <c r="B24" s="7"/>
      <c r="C24" s="7">
        <f>calculatrice!$C$20-SUM($B$6:B24)</f>
        <v>0</v>
      </c>
      <c r="D24" s="7"/>
      <c r="E24" s="20">
        <f>calculatrice!$C$15-D24</f>
        <v>200000</v>
      </c>
      <c r="F24" s="16">
        <v>0.04</v>
      </c>
      <c r="G24" s="7">
        <f>F24*calculatrice!$C$20</f>
        <v>3600</v>
      </c>
      <c r="H24" s="7">
        <f>calculatrice!$C$20-SUM($G$6:G24)</f>
        <v>61200</v>
      </c>
      <c r="I24" s="7">
        <f t="shared" si="1"/>
        <v>19890</v>
      </c>
      <c r="J24" s="17">
        <f t="shared" si="2"/>
        <v>-19890</v>
      </c>
      <c r="K24" s="21">
        <f>calculatrice!$C$15-I24</f>
        <v>180110</v>
      </c>
    </row>
    <row r="25" spans="1:11" ht="12.75">
      <c r="A25" s="6">
        <v>20</v>
      </c>
      <c r="B25" s="7"/>
      <c r="C25" s="7">
        <f>calculatrice!$C$20-SUM($B$6:B25)</f>
        <v>0</v>
      </c>
      <c r="D25" s="7"/>
      <c r="E25" s="20">
        <f>calculatrice!$C$15-D25</f>
        <v>200000</v>
      </c>
      <c r="F25" s="16">
        <v>0.04</v>
      </c>
      <c r="G25" s="7">
        <f>F25*calculatrice!$C$20</f>
        <v>3600</v>
      </c>
      <c r="H25" s="7">
        <f>calculatrice!$C$20-SUM($G$6:G25)</f>
        <v>57600</v>
      </c>
      <c r="I25" s="7">
        <f t="shared" si="1"/>
        <v>18720</v>
      </c>
      <c r="J25" s="17">
        <f t="shared" si="2"/>
        <v>-18720</v>
      </c>
      <c r="K25" s="21">
        <f>calculatrice!$C$15-I25</f>
        <v>181280</v>
      </c>
    </row>
    <row r="26" spans="1:11" ht="12.75">
      <c r="A26" s="6">
        <v>21</v>
      </c>
      <c r="B26" s="7"/>
      <c r="C26" s="7">
        <f>calculatrice!$C$20-SUM($B$6:B26)</f>
        <v>0</v>
      </c>
      <c r="D26" s="7"/>
      <c r="E26" s="20">
        <f>calculatrice!$C$15-D26</f>
        <v>200000</v>
      </c>
      <c r="F26" s="16">
        <v>0.04</v>
      </c>
      <c r="G26" s="7">
        <f>F26*calculatrice!$C$20</f>
        <v>3600</v>
      </c>
      <c r="H26" s="7">
        <f>calculatrice!$C$20-SUM($G$6:G26)</f>
        <v>54000</v>
      </c>
      <c r="I26" s="7">
        <f t="shared" si="1"/>
        <v>17550</v>
      </c>
      <c r="J26" s="17">
        <f t="shared" si="2"/>
        <v>-17550</v>
      </c>
      <c r="K26" s="21">
        <f>calculatrice!$C$15-I26</f>
        <v>182450</v>
      </c>
    </row>
    <row r="27" spans="1:11" ht="12.75">
      <c r="A27" s="6">
        <v>22</v>
      </c>
      <c r="B27" s="7"/>
      <c r="C27" s="7">
        <f>calculatrice!$C$20-SUM($B$6:B27)</f>
        <v>0</v>
      </c>
      <c r="D27" s="7"/>
      <c r="E27" s="20">
        <f>calculatrice!$C$15-D27</f>
        <v>200000</v>
      </c>
      <c r="F27" s="16">
        <v>0.04</v>
      </c>
      <c r="G27" s="7">
        <f>F27*calculatrice!$C$20</f>
        <v>3600</v>
      </c>
      <c r="H27" s="7">
        <f>calculatrice!$C$20-SUM($G$6:G27)</f>
        <v>50400</v>
      </c>
      <c r="I27" s="7">
        <f t="shared" si="1"/>
        <v>16380</v>
      </c>
      <c r="J27" s="17">
        <f t="shared" si="2"/>
        <v>-16380</v>
      </c>
      <c r="K27" s="21">
        <f>calculatrice!$C$15-I27</f>
        <v>183620</v>
      </c>
    </row>
    <row r="28" spans="1:11" ht="12.75">
      <c r="A28" s="6">
        <v>23</v>
      </c>
      <c r="B28" s="7"/>
      <c r="C28" s="7">
        <f>calculatrice!$C$20-SUM($B$6:B28)</f>
        <v>0</v>
      </c>
      <c r="D28" s="7"/>
      <c r="E28" s="20">
        <f>calculatrice!$C$15-D28</f>
        <v>200000</v>
      </c>
      <c r="F28" s="16">
        <v>0.04</v>
      </c>
      <c r="G28" s="7">
        <f>F28*calculatrice!$C$20</f>
        <v>3600</v>
      </c>
      <c r="H28" s="7">
        <f>calculatrice!$C$20-SUM($G$6:G28)</f>
        <v>46800</v>
      </c>
      <c r="I28" s="7">
        <f t="shared" si="1"/>
        <v>15210</v>
      </c>
      <c r="J28" s="17">
        <f t="shared" si="2"/>
        <v>-15210</v>
      </c>
      <c r="K28" s="21">
        <f>calculatrice!$C$15-I28</f>
        <v>184790</v>
      </c>
    </row>
    <row r="29" spans="1:11" ht="12.75">
      <c r="A29" s="6">
        <v>24</v>
      </c>
      <c r="B29" s="7"/>
      <c r="C29" s="7">
        <f>calculatrice!$C$20-SUM($B$6:B29)</f>
        <v>0</v>
      </c>
      <c r="D29" s="7"/>
      <c r="E29" s="20">
        <f>calculatrice!$C$15-D29</f>
        <v>200000</v>
      </c>
      <c r="F29" s="16">
        <v>0.04</v>
      </c>
      <c r="G29" s="7">
        <f>F29*calculatrice!$C$20</f>
        <v>3600</v>
      </c>
      <c r="H29" s="7">
        <f>calculatrice!$C$20-SUM($G$6:G29)</f>
        <v>43200</v>
      </c>
      <c r="I29" s="7">
        <f t="shared" si="1"/>
        <v>14040</v>
      </c>
      <c r="J29" s="17">
        <f t="shared" si="2"/>
        <v>-14040</v>
      </c>
      <c r="K29" s="21">
        <f>calculatrice!$C$15-I29</f>
        <v>185960</v>
      </c>
    </row>
    <row r="30" spans="1:11" ht="12.75">
      <c r="A30" s="6">
        <v>25</v>
      </c>
      <c r="B30" s="7"/>
      <c r="C30" s="7">
        <f>calculatrice!$C$20-SUM($B$6:B30)</f>
        <v>0</v>
      </c>
      <c r="D30" s="7"/>
      <c r="E30" s="20">
        <f>calculatrice!$C$15-D30</f>
        <v>200000</v>
      </c>
      <c r="F30" s="16">
        <v>0.08</v>
      </c>
      <c r="G30" s="7">
        <f>F30*calculatrice!$C$20</f>
        <v>7200</v>
      </c>
      <c r="H30" s="7">
        <f>calculatrice!$C$20-SUM($G$6:G30)</f>
        <v>36000</v>
      </c>
      <c r="I30" s="7">
        <f t="shared" si="1"/>
        <v>11700</v>
      </c>
      <c r="J30" s="17">
        <f t="shared" si="2"/>
        <v>-11700</v>
      </c>
      <c r="K30" s="21">
        <f>calculatrice!$C$15-I30</f>
        <v>188300</v>
      </c>
    </row>
    <row r="31" spans="1:11" ht="12.75">
      <c r="A31" s="6">
        <v>26</v>
      </c>
      <c r="B31" s="7"/>
      <c r="C31" s="7">
        <f>calculatrice!$C$20-SUM($B$6:B31)</f>
        <v>0</v>
      </c>
      <c r="D31" s="7"/>
      <c r="E31" s="20">
        <f>calculatrice!$C$15-D31</f>
        <v>200000</v>
      </c>
      <c r="F31" s="16">
        <v>0.08</v>
      </c>
      <c r="G31" s="7">
        <f>F31*calculatrice!$C$20</f>
        <v>7200</v>
      </c>
      <c r="H31" s="7">
        <f>calculatrice!$C$20-SUM($G$6:G31)</f>
        <v>28800</v>
      </c>
      <c r="I31" s="7">
        <f t="shared" si="1"/>
        <v>9360</v>
      </c>
      <c r="J31" s="17">
        <f t="shared" si="2"/>
        <v>-9360</v>
      </c>
      <c r="K31" s="21">
        <f>calculatrice!$C$15-I31</f>
        <v>190640</v>
      </c>
    </row>
    <row r="32" spans="1:11" ht="12.75">
      <c r="A32" s="6">
        <v>27</v>
      </c>
      <c r="B32" s="7"/>
      <c r="C32" s="7">
        <f>calculatrice!$C$20-SUM($B$6:B32)</f>
        <v>0</v>
      </c>
      <c r="D32" s="7"/>
      <c r="E32" s="20">
        <f>calculatrice!$C$15-D32</f>
        <v>200000</v>
      </c>
      <c r="F32" s="16">
        <v>0.08</v>
      </c>
      <c r="G32" s="7">
        <f>F32*calculatrice!$C$20</f>
        <v>7200</v>
      </c>
      <c r="H32" s="7">
        <f>calculatrice!$C$20-SUM($G$6:G32)</f>
        <v>21600</v>
      </c>
      <c r="I32" s="7">
        <f t="shared" si="1"/>
        <v>7020</v>
      </c>
      <c r="J32" s="17">
        <f t="shared" si="2"/>
        <v>-7020</v>
      </c>
      <c r="K32" s="21">
        <f>calculatrice!$C$15-I32</f>
        <v>192980</v>
      </c>
    </row>
    <row r="33" spans="1:11" ht="12.75">
      <c r="A33" s="6">
        <v>28</v>
      </c>
      <c r="B33" s="7"/>
      <c r="C33" s="7">
        <f>calculatrice!$C$20-SUM($B$6:B33)</f>
        <v>0</v>
      </c>
      <c r="D33" s="7"/>
      <c r="E33" s="20">
        <f>calculatrice!$C$15-D33</f>
        <v>200000</v>
      </c>
      <c r="F33" s="16">
        <v>0.08</v>
      </c>
      <c r="G33" s="7">
        <f>F33*calculatrice!$C$20</f>
        <v>7200</v>
      </c>
      <c r="H33" s="7">
        <f>calculatrice!$C$20-SUM($G$6:G33)</f>
        <v>14400</v>
      </c>
      <c r="I33" s="7">
        <f t="shared" si="1"/>
        <v>4680</v>
      </c>
      <c r="J33" s="17">
        <f t="shared" si="2"/>
        <v>-4680</v>
      </c>
      <c r="K33" s="21">
        <f>calculatrice!$C$15-I33</f>
        <v>195320</v>
      </c>
    </row>
    <row r="34" spans="1:11" ht="12.75">
      <c r="A34" s="6">
        <v>29</v>
      </c>
      <c r="B34" s="7"/>
      <c r="C34" s="7">
        <f>calculatrice!$C$20-SUM($B$6:B34)</f>
        <v>0</v>
      </c>
      <c r="D34" s="7"/>
      <c r="E34" s="20">
        <f>calculatrice!$C$15-D34</f>
        <v>200000</v>
      </c>
      <c r="F34" s="16">
        <v>0.08</v>
      </c>
      <c r="G34" s="7">
        <f>F34*calculatrice!$C$20</f>
        <v>7200</v>
      </c>
      <c r="H34" s="7">
        <f>calculatrice!$C$20-SUM($G$6:G34)</f>
        <v>7200</v>
      </c>
      <c r="I34" s="7">
        <f t="shared" si="1"/>
        <v>2340</v>
      </c>
      <c r="J34" s="17">
        <f t="shared" si="2"/>
        <v>-2340</v>
      </c>
      <c r="K34" s="21">
        <f>calculatrice!$C$15-I34</f>
        <v>197660</v>
      </c>
    </row>
    <row r="35" spans="1:11" ht="12.75">
      <c r="A35" s="6">
        <v>30</v>
      </c>
      <c r="B35" s="7"/>
      <c r="C35" s="7">
        <f>calculatrice!$C$20-SUM($B$6:B35)</f>
        <v>0</v>
      </c>
      <c r="D35" s="7"/>
      <c r="E35" s="20">
        <f>calculatrice!$C$15-D35</f>
        <v>200000</v>
      </c>
      <c r="F35" s="16">
        <v>0.08</v>
      </c>
      <c r="G35" s="7">
        <f>F35*calculatrice!$C$20</f>
        <v>7200</v>
      </c>
      <c r="H35" s="7">
        <f>calculatrice!$C$20-SUM($G$6:G35)</f>
        <v>0</v>
      </c>
      <c r="I35" s="7">
        <f t="shared" si="1"/>
        <v>0</v>
      </c>
      <c r="J35" s="17">
        <f t="shared" si="2"/>
        <v>0</v>
      </c>
      <c r="K35" s="21">
        <f>calculatrice!$C$15-I35</f>
        <v>200000</v>
      </c>
    </row>
    <row r="36" spans="1:11" ht="13.5" thickBot="1">
      <c r="A36" s="10"/>
      <c r="B36" s="11"/>
      <c r="C36" s="11"/>
      <c r="D36" s="11"/>
      <c r="E36" s="12"/>
      <c r="F36" s="10"/>
      <c r="G36" s="11"/>
      <c r="H36" s="11"/>
      <c r="I36" s="11"/>
      <c r="J36" s="19"/>
      <c r="K36" s="12"/>
    </row>
  </sheetData>
  <sheetProtection sheet="1" objects="1" scenarios="1" selectLockedCells="1" selectUnlockedCells="1"/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Famille</dc:creator>
  <cp:keywords/>
  <dc:description/>
  <cp:lastModifiedBy>Christophe</cp:lastModifiedBy>
  <dcterms:created xsi:type="dcterms:W3CDTF">2011-09-07T21:25:49Z</dcterms:created>
  <dcterms:modified xsi:type="dcterms:W3CDTF">2011-09-12T07:59:45Z</dcterms:modified>
  <cp:category/>
  <cp:version/>
  <cp:contentType/>
  <cp:contentStatus/>
</cp:coreProperties>
</file>